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أوثال\ميزانية\2024\الملفات الربعية\"/>
    </mc:Choice>
  </mc:AlternateContent>
  <xr:revisionPtr revIDLastSave="0" documentId="8_{03926CFC-B10C-4F1E-A411-7D8996EBAE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H272" i="1"/>
  <c r="D272" i="1" s="1"/>
  <c r="H266" i="1"/>
  <c r="D266" i="1" s="1"/>
  <c r="H260" i="1"/>
  <c r="H258" i="1"/>
  <c r="F254" i="1"/>
  <c r="D254" i="1" s="1"/>
  <c r="F252" i="1"/>
  <c r="F250" i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E193" i="1"/>
  <c r="D193" i="1" s="1"/>
  <c r="E191" i="1"/>
  <c r="E183" i="1"/>
  <c r="E171" i="1"/>
  <c r="D171" i="1" s="1"/>
  <c r="E169" i="1"/>
  <c r="E167" i="1"/>
  <c r="D167" i="1" s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8" i="1"/>
  <c r="D209" i="1"/>
  <c r="D213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D214" i="1"/>
  <c r="H264" i="1"/>
  <c r="D264" i="1" s="1"/>
  <c r="D223" i="1"/>
  <c r="F211" i="1"/>
  <c r="F210" i="1" s="1"/>
  <c r="E88" i="1"/>
  <c r="D88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211" i="1"/>
  <c r="D183" i="1"/>
  <c r="E49" i="1"/>
  <c r="D49" i="1" s="1"/>
  <c r="E7" i="1"/>
  <c r="D134" i="1" l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E28" i="4" s="1"/>
  <c r="K9" i="8" s="1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<sst xmlns="http://schemas.openxmlformats.org/spreadsheetml/2006/main" count="554" uniqueCount="447">
  <si>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</si>
  <si>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</si>
  <si>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</si>
  <si>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</si>
  <si>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</si>
  <si>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</si>
  <si>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</si>
  <si>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</si>
  <si>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</si>
  <si>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</si>
  <si>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</si>
  <si>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</si>
  <si>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</si>
  <si>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</si>
  <si>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</si>
  <si>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</si>
  <si>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</si>
  <si>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</si>
  <si>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</si>
  <si>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</si>
  <si>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</si>
  <si>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</si>
  <si>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</si>
  <si>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</si>
  <si>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</si>
  <si>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</si>
  <si>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</si>
  <si>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</si>
  <si>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</si>
  <si>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</si>
  <si>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</si>
  <si>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</si>
  <si>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</si>
  <si>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</si>
  <si>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</si>
  <si>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</si>
  <si>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</si>
  <si>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</si>
  <si>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</si>
  <si>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</si>
  <si>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</si>
  <si>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</si>
  <si>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</si>
  <si>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</si>
  <si>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</si>
  <si>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</si>
  <si>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</si>
  <si>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</si>
  <si>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</si>
  <si>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</si>
  <si>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</si>
  <si>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</si>
  <si>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</si>
  <si>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</si>
  <si>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</si>
  <si>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</si>
  <si>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</si>
  <si>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</si>
  <si>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</si>
  <si>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</si>
  <si>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</si>
  <si>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</si>
  <si>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</si>
  <si>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</si>
  <si>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</si>
  <si>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</si>
  <si>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</si>
  <si>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</si>
  <si>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</si>
  <si>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</si>
  <si>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</si>
  <si>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</si>
  <si>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</si>
  <si>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</si>
  <si>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</si>
  <si>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</si>
  <si>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</si>
  <si>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</si>
  <si>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</si>
  <si>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</si>
  <si>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</si>
  <si>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</si>
  <si>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</si>
  <si>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</si>
  <si>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</si>
  <si>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</si>
  <si>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</si>
  <si>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</si>
  <si>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</si>
  <si>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</si>
  <si>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</si>
  <si>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</si>
  <si>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</si>
  <si>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</si>
  <si>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</si>
  <si>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</si>
  <si>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</si>
  <si>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</si>
  <si>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</si>
  <si>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</si>
  <si>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</si>
  <si>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</si>
  <si>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</si>
  <si>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</si>
  <si>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</si>
  <si>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</si>
  <si>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</si>
  <si>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</si>
  <si>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</si>
  <si>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</si>
  <si>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</si>
  <si>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</si>
  <si>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</si>
  <si>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</si>
  <si>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</si>
  <si>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</si>
  <si>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</si>
  <si>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</si>
  <si>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</si>
  <si>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</si>
  <si>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</si>
  <si>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</si>
  <si>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</si>
  <si>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</si>
  <si>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</si>
  <si>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</si>
  <si>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</si>
  <si>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</si>
  <si>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</si>
  <si>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</si>
  <si>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</si>
  <si>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</si>
  <si>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</si>
  <si>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</si>
  <si>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</si>
  <si>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</si>
  <si>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</si>
  <si>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</si>
  <si>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</si>
  <si>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</si>
  <si>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</si>
  <si>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</si>
  <si>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</si>
  <si>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</si>
  <si>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</si>
  <si>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</si>
  <si>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</si>
  <si>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</si>
  <si>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</si>
  <si>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</si>
  <si>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</si>
  <si>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</si>
  <si>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</si>
  <si>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</si>
  <si>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</si>
  <si>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</si>
  <si>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</si>
  <si>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</si>
  <si>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</si>
  <si>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</si>
  <si>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</si>
  <si>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</si>
  <si>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</si>
  <si>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</si>
  <si>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</si>
  <si>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</si>
  <si>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</si>
  <si>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</si>
  <si>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</si>
  <si>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</si>
  <si>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</si>
  <si>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</si>
  <si>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</si>
  <si>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</si>
  <si>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</si>
  <si>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</si>
  <si>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</si>
  <si>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</si>
  <si>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</si>
  <si>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</si>
  <si>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</si>
  <si>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</si>
  <si>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</si>
  <si>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</si>
  <si>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</si>
  <si>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</si>
  <si>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</si>
  <si>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</si>
  <si>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</si>
  <si>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</si>
  <si>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</si>
  <si>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</si>
  <si>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</si>
  <si>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</si>
  <si>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</si>
  <si>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</si>
  <si>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</si>
  <si>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</si>
  <si>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</si>
  <si>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</si>
  <si>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</si>
  <si>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</si>
  <si>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</si>
  <si>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</si>
  <si>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</si>
  <si>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</si>
  <si>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</si>
  <si>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</si>
  <si>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</si>
  <si>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</si>
  <si>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</si>
  <si>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</si>
  <si>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</si>
  <si>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</si>
  <si>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</si>
  <si>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</si>
  <si>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</si>
  <si>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</si>
  <si>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</si>
  <si>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</si>
  <si>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</si>
  <si>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</si>
  <si>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</si>
  <si>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</si>
  <si>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</si>
  <si>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</si>
  <si>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</si>
  <si>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</si>
  <si>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</si>
  <si>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</si>
  <si>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</si>
  <si>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</si>
  <si>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</si>
  <si>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</si>
  <si>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</si>
  <si>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</si>
  <si>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</si>
  <si>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</si>
  <si>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</si>
  <si>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</si>
  <si>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</si>
  <si>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</si>
  <si>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</si>
  <si>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</si>
  <si>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</si>
  <si>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</si>
  <si>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</si>
  <si>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</si>
  <si>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</si>
  <si>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</si>
  <si>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</si>
  <si>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</si>
  <si>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</si>
  <si>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</si>
  <si>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</si>
  <si>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</si>
  <si>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</si>
  <si>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</si>
  <si>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</si>
  <si>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</si>
  <si>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</si>
  <si>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</si>
  <si>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</si>
  <si>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</si>
  <si>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</si>
  <si>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</si>
  <si>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</si>
  <si>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</si>
  <si>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</si>
  <si>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</si>
  <si>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</si>
  <si>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</si>
  <si>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</si>
  <si>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</si>
  <si>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</si>
  <si>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</si>
  <si>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</si>
  <si>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</si>
  <si>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</si>
  <si>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</si>
  <si>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</si>
  <si>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</si>
  <si>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</si>
  <si>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</si>
  <si>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</si>
  <si>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</si>
  <si>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</si>
  <si>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</si>
  <si>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</si>
  <si>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</si>
  <si>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</si>
  <si>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</si>
  <si>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</si>
  <si>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</si>
  <si>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</si>
  <si>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</si>
  <si>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</si>
  <si>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</si>
  <si>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</si>
  <si>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</si>
  <si>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</si>
  <si>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</si>
  <si>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</si>
  <si>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</si>
  <si>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</si>
  <si>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</si>
  <si>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</si>
  <si>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</si>
  <si>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</si>
  <si>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</si>
  <si>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</si>
  <si>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</si>
  <si>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</si>
  <si>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</si>
  <si>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</si>
  <si>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</si>
  <si>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</si>
  <si>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</si>
  <si>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</si>
  <si>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</si>
  <si>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</si>
  <si>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</si>
  <si>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</si>
  <si>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</si>
  <si>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</si>
  <si>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</si>
  <si>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</si>
  <si>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</si>
  <si>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</si>
  <si>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</si>
  <si>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</si>
  <si>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</si>
  <si>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</si>
  <si>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</si>
  <si>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</si>
  <si>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</si>
  <si>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</si>
  <si>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</si>
  <si>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</si>
  <si>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</si>
  <si>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</si>
  <si>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</si>
  <si>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</si>
  <si>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</si>
  <si>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</si>
  <si>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</si>
  <si>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</si>
  <si>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</si>
  <si>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</si>
  <si>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</si>
  <si>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</si>
  <si>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</si>
  <si>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</si>
  <si>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</si>
  <si>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</si>
  <si>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</si>
  <si>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</si>
  <si>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</si>
  <si>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</si>
  <si>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</si>
  <si>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</si>
  <si>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</si>
  <si>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</si>
  <si>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</si>
  <si>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</si>
  <si>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</si>
  <si>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</si>
  <si>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</si>
  <si>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</si>
  <si>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</si>
  <si>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</si>
  <si>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</si>
  <si>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</si>
  <si>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</si>
  <si>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</si>
  <si>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</si>
  <si>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</si>
  <si>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</si>
  <si>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</si>
  <si>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</si>
  <si>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</si>
  <si>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</si>
  <si>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</si>
  <si>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</si>
  <si>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</si>
  <si>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</si>
  <si>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</si>
  <si>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</si>
  <si>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</si>
  <si>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</si>
  <si>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</si>
  <si>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</si>
  <si>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</si>
  <si>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</si>
  <si>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</si>
  <si>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</si>
  <si>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</si>
  <si>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</si>
  <si>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</si>
  <si>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</si>
  <si>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</si>
  <si>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</si>
  <si>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</si>
  <si>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</si>
  <si>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</si>
  <si>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</si>
  <si>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</si>
  <si>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</si>
  <si>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</si>
  <si>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</si>
  <si>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</si>
  <si>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</si>
  <si>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</si>
  <si>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</si>
  <si>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</si>
  <si>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</si>
  <si>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</si>
  <si>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</si>
  <si>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</si>
  <si>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</si>
  <si>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</si>
  <si>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</si>
  <si>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</si>
  <si>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</si>
  <si>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</si>
  <si>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</si>
  <si>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</si>
  <si>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</si>
  <si>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</si>
  <si>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</si>
  <si>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</si>
  <si>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</si>
  <si>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</si>
  <si>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</si>
  <si>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</si>
  <si>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</si>
  <si>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</si>
  <si>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</si>
  <si>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</si>
  <si>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</si>
  <si>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</si>
  <si>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</si>
  <si>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</si>
  <si>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7 / 2024      الى 30 / 9 / 2024    </t>
  </si>
  <si>
    <t xml:space="preserve">تقرير بالأصول الثابتة بتاريخ 30 /  9 /   2024م </t>
  </si>
  <si>
    <t>تقرير بالإلتزامات وصافي اًلأصول بتاريخ 30 /  9 /    2024م</t>
  </si>
  <si>
    <t xml:space="preserve">تقرير إيرادات ومصروفات البرامج والأنشطة المقيدة للفترة من 1 /  7 / 2024م      الى  30 / 9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</si>
</sst>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B10DC708-AF82-433D-BED3-94A661F749F8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جمعية التنمية الأهلية بأوثال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      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1314643.65</a:t>
          </a:r>
          <a:r>
            <a:rPr lang="ar-SA" sz="1400"/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1443/09/19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      ترخيص رقم 4257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1443/09/19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محافظة عيون الجواء - مركز أوثال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Arial"/>
              <a:ea typeface="+mn-ea"/>
              <a:cs typeface="+mn-cs"/>
            </a:rPr>
            <a:t>authalcom1414@gmail.com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555143993-0554158880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I5" sqref="I5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1314643.6499999999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7" workbookViewId="0">
      <selection activeCell="E18" sqref="E18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98">
        <v>200000</v>
      </c>
      <c r="H10" s="219"/>
      <c r="I10" s="217"/>
      <c r="J10" s="219"/>
      <c r="K10" s="219"/>
      <c r="L10" s="219"/>
      <c r="N10" s="141">
        <f t="shared" si="0"/>
        <v>200000</v>
      </c>
      <c r="O10" s="141">
        <f t="shared" si="1"/>
        <v>0</v>
      </c>
      <c r="P10" s="141">
        <f t="shared" si="2"/>
        <v>200000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98">
        <v>6000</v>
      </c>
      <c r="I11" s="217"/>
      <c r="J11" s="219"/>
      <c r="K11" s="219"/>
      <c r="L11" s="219"/>
      <c r="N11" s="141">
        <f t="shared" si="0"/>
        <v>0</v>
      </c>
      <c r="O11" s="141">
        <f t="shared" si="1"/>
        <v>6000</v>
      </c>
      <c r="P11" s="141">
        <f t="shared" si="2"/>
        <v>6000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200000</v>
      </c>
      <c r="H12" s="152">
        <f t="shared" si="3"/>
        <v>6000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200000</v>
      </c>
      <c r="O12" s="6">
        <f t="shared" si="1"/>
        <v>6000</v>
      </c>
      <c r="P12" s="6">
        <f t="shared" si="2"/>
        <v>206000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98">
        <v>6340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6340</v>
      </c>
      <c r="O14" s="141">
        <f t="shared" si="1"/>
        <v>0</v>
      </c>
      <c r="P14" s="141">
        <f t="shared" si="2"/>
        <v>6340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98">
        <v>14000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14000</v>
      </c>
      <c r="P18" s="141">
        <f t="shared" si="2"/>
        <v>14000</v>
      </c>
    </row>
    <row r="19" spans="2:16" ht="28.5" thickBot="1" x14ac:dyDescent="0.25">
      <c r="B19" s="7"/>
      <c r="C19" s="7" t="s">
        <v>83</v>
      </c>
      <c r="D19" s="152">
        <f>SUM(D14:D18)</f>
        <v>6340</v>
      </c>
      <c r="E19" s="152">
        <f t="shared" ref="E19:L19" si="4">SUM(E14:E18)</f>
        <v>14000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6340</v>
      </c>
      <c r="O19" s="6">
        <f t="shared" si="1"/>
        <v>14000</v>
      </c>
      <c r="P19" s="6">
        <f t="shared" si="2"/>
        <v>20340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6340</v>
      </c>
      <c r="E26" s="153">
        <f t="shared" ref="E26:L26" si="6">E12+E19+E25</f>
        <v>14000</v>
      </c>
      <c r="F26" s="153">
        <f t="shared" si="6"/>
        <v>0</v>
      </c>
      <c r="G26" s="153">
        <f t="shared" si="6"/>
        <v>200000</v>
      </c>
      <c r="H26" s="153">
        <f t="shared" si="6"/>
        <v>6000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206340</v>
      </c>
      <c r="O26" s="9">
        <f t="shared" si="1"/>
        <v>20000</v>
      </c>
      <c r="P26" s="9">
        <f t="shared" si="2"/>
        <v>226340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76129.13</v>
      </c>
      <c r="E5" s="223">
        <f>E6</f>
        <v>19420.629999999997</v>
      </c>
      <c r="F5" s="224">
        <f>F210</f>
        <v>56708.5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19420.629999999997</v>
      </c>
      <c r="E6" s="226">
        <f>E7+E38+E134+E190</f>
        <v>19420.629999999997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3450</v>
      </c>
      <c r="E38" s="226">
        <f>E39+E49+E88+E118</f>
        <v>3450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3450</v>
      </c>
      <c r="E88" s="226">
        <f>SUM(E89:E93,E97:E100,E109,E113)</f>
        <v>3450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3450</v>
      </c>
      <c r="E109" s="226">
        <f>SUM(E110:E112)</f>
        <v>3450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3450</v>
      </c>
      <c r="E110" s="226">
        <v>3450</v>
      </c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15970.63</v>
      </c>
      <c r="E134" s="226">
        <f>SUM(E135,E137,E144,E150,E155,E157,E159,E161,E163,E165,E167,E169,E171,E183)</f>
        <v>15970.63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14388.5</v>
      </c>
      <c r="E137" s="226">
        <f>SUM(E138:E143)</f>
        <v>14388.5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14388.5</v>
      </c>
      <c r="E139" s="226">
        <v>14388.5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370.88</v>
      </c>
      <c r="E155" s="226">
        <f>E156</f>
        <v>370.88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370.88</v>
      </c>
      <c r="E156" s="226">
        <v>370.88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70</v>
      </c>
      <c r="E163" s="226">
        <f>E164</f>
        <v>70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70</v>
      </c>
      <c r="E164" s="226">
        <v>70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0</v>
      </c>
      <c r="E165" s="226">
        <f>E166</f>
        <v>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0</v>
      </c>
      <c r="E166" s="226"/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595</v>
      </c>
      <c r="E169" s="226">
        <f>E170</f>
        <v>595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595</v>
      </c>
      <c r="E170" s="226">
        <v>595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546.25</v>
      </c>
      <c r="E171" s="226">
        <f>SUM(E172:E182)</f>
        <v>546.25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546.25</v>
      </c>
      <c r="E172" s="226">
        <v>546.25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56708.5</v>
      </c>
      <c r="E210" s="228"/>
      <c r="F210" s="227">
        <f>SUM(F211,F249)</f>
        <v>56708.5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56708.5</v>
      </c>
      <c r="E211" s="232"/>
      <c r="F211" s="227">
        <f>SUM(F212,F214,F223,F232,F238)</f>
        <v>56708.5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10000</v>
      </c>
      <c r="E214" s="232"/>
      <c r="F214" s="227">
        <f>SUM(F215:F222)</f>
        <v>10000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10000</v>
      </c>
      <c r="E222" s="232"/>
      <c r="F222" s="227">
        <v>10000</v>
      </c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46708.5</v>
      </c>
      <c r="E238" s="232"/>
      <c r="F238" s="227">
        <f>SUM(F239:F248)</f>
        <v>46708.5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3520.5</v>
      </c>
      <c r="E240" s="232"/>
      <c r="F240" s="227">
        <v>3520.5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43188</v>
      </c>
      <c r="E244" s="232"/>
      <c r="F244" s="227">
        <v>43188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76129.13</v>
      </c>
      <c r="E293" s="243">
        <f>E5</f>
        <v>19420.629999999997</v>
      </c>
      <c r="F293" s="243">
        <f>F210</f>
        <v>56708.5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5" workbookViewId="0">
      <selection activeCell="D7" sqref="D7"/>
    </sheetView>
  </sheetViews>
  <sheetFormatPr defaultRowHeight="14.25" x14ac:dyDescent="0.2"/>
  <cols>
    <col min="3" max="3" width="44.375" customWidth="1"/>
    <col min="4" max="4" width="11.625" customWidth="1"/>
    <col min="5" max="5" width="12.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5">
        <v>313466.06</v>
      </c>
      <c r="E7" s="295">
        <v>147284.56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313466.06</v>
      </c>
      <c r="E15" s="161">
        <f>SUM(E7:E14)</f>
        <v>147284.56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6">
        <v>1651690</v>
      </c>
      <c r="E17" s="296">
        <v>1651690</v>
      </c>
      <c r="F17" s="160"/>
    </row>
    <row r="18" spans="2:6" ht="21" customHeight="1" x14ac:dyDescent="0.2">
      <c r="B18" s="207">
        <v>122</v>
      </c>
      <c r="C18" s="208" t="s">
        <v>54</v>
      </c>
      <c r="D18" s="296">
        <v>10925</v>
      </c>
      <c r="E18" s="296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1662615</v>
      </c>
      <c r="E22" s="161">
        <f>SUM(E17:E21)</f>
        <v>1662615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1976081.06</v>
      </c>
      <c r="E33" s="166">
        <f>E15+E22+E31</f>
        <v>1809899.56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22" zoomScale="96" zoomScaleNormal="96" workbookViewId="0">
      <selection activeCell="E9" sqref="E9"/>
    </sheetView>
  </sheetViews>
  <sheetFormatPr defaultRowHeight="14.25" x14ac:dyDescent="0.2"/>
  <cols>
    <col min="3" max="3" width="8.125" bestFit="1" customWidth="1"/>
    <col min="4" max="4" width="33.375" customWidth="1"/>
    <col min="5" max="5" width="13.125" customWidth="1"/>
    <col min="6" max="6" width="14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297">
        <v>50000</v>
      </c>
      <c r="F9" s="297">
        <v>50000</v>
      </c>
      <c r="G9" s="160"/>
    </row>
    <row r="10" spans="3:7" ht="15.75" x14ac:dyDescent="0.2">
      <c r="C10" s="104">
        <v>214</v>
      </c>
      <c r="D10" s="33" t="s">
        <v>69</v>
      </c>
      <c r="E10" s="158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50000</v>
      </c>
      <c r="F13" s="161">
        <f>SUM(F7:F12)</f>
        <v>50000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611437.41</v>
      </c>
      <c r="F19" s="211">
        <v>595466.78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611437.41</v>
      </c>
      <c r="F22" s="161">
        <f>SUM(F15:F21)</f>
        <v>595466.78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387362.76999999996</v>
      </c>
      <c r="F25" s="204">
        <v>238071.26999999996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927280.88</v>
      </c>
      <c r="F26" s="204">
        <v>926361.51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1314643.6499999999</v>
      </c>
      <c r="F28" s="164">
        <f>SUM(F25:F27)</f>
        <v>1164432.78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1976081.06</v>
      </c>
      <c r="F30" s="166">
        <f>F13+F22+F28</f>
        <v>1809899.56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G8" sqref="G8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10000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-10000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10000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-10000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46708.5</v>
      </c>
      <c r="E32" s="117"/>
      <c r="F32" s="123">
        <v>31105</v>
      </c>
      <c r="G32" s="126" t="s">
        <v>142</v>
      </c>
      <c r="H32" s="175">
        <f>'تقرير الايرادات والتبرعات '!G10</f>
        <v>200000</v>
      </c>
      <c r="J32" s="140">
        <f t="shared" si="0"/>
        <v>153291.5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3520.5</v>
      </c>
      <c r="E34" s="117"/>
      <c r="F34" s="124">
        <v>31105002</v>
      </c>
      <c r="G34" s="125" t="s">
        <v>146</v>
      </c>
      <c r="H34" s="175"/>
      <c r="J34" s="140">
        <f t="shared" si="0"/>
        <v>-3520.5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43188</v>
      </c>
      <c r="E38" s="117"/>
      <c r="F38" s="124">
        <v>31105006</v>
      </c>
      <c r="G38" s="125" t="s">
        <v>154</v>
      </c>
      <c r="H38" s="175"/>
      <c r="J38" s="140">
        <f t="shared" si="0"/>
        <v>-43188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6000</v>
      </c>
      <c r="J43" s="140">
        <f t="shared" si="0"/>
        <v>6000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56708.5</v>
      </c>
      <c r="E48" s="119"/>
      <c r="F48" s="128"/>
      <c r="G48" s="50" t="s">
        <v>42</v>
      </c>
      <c r="H48" s="177">
        <f>H7+H8+H17+H26+H32+H43</f>
        <v>206000</v>
      </c>
      <c r="J48" s="51">
        <f>H48-D48</f>
        <v>149291.5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238071.26999999996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387362.76999999996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2025-03-30T20:58:37Z</dcterms:modified>
</cp:coreProperties>
</file>