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جمعيات\جمعياتي\جمعية أوثال\ميزانية\2024\الملفات الربعية\"/>
    </mc:Choice>
  </mc:AlternateContent>
  <xr:revisionPtr revIDLastSave="0" documentId="8_{03926CFC-B10C-4F1E-A411-7D8996EBAE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G293" i="1"/>
  <c r="I293" i="1"/>
  <c r="J293" i="1"/>
  <c r="K293" i="1"/>
  <c r="H280" i="1"/>
  <c r="H278" i="1"/>
  <c r="H276" i="1"/>
  <c r="H272" i="1"/>
  <c r="D272" i="1" s="1"/>
  <c r="H266" i="1"/>
  <c r="D266" i="1" s="1"/>
  <c r="H260" i="1"/>
  <c r="H258" i="1"/>
  <c r="F254" i="1"/>
  <c r="D254" i="1" s="1"/>
  <c r="F252" i="1"/>
  <c r="F250" i="1"/>
  <c r="F238" i="1"/>
  <c r="D32" i="12" s="1"/>
  <c r="F232" i="1"/>
  <c r="D26" i="12" s="1"/>
  <c r="F223" i="1"/>
  <c r="D17" i="12" s="1"/>
  <c r="F214" i="1"/>
  <c r="D8" i="12" s="1"/>
  <c r="F212" i="1"/>
  <c r="E207" i="1"/>
  <c r="D207" i="1" s="1"/>
  <c r="E203" i="1"/>
  <c r="E201" i="1"/>
  <c r="E193" i="1"/>
  <c r="D193" i="1" s="1"/>
  <c r="E191" i="1"/>
  <c r="E183" i="1"/>
  <c r="E171" i="1"/>
  <c r="D171" i="1" s="1"/>
  <c r="E169" i="1"/>
  <c r="E167" i="1"/>
  <c r="D167" i="1" s="1"/>
  <c r="E165" i="1"/>
  <c r="E163" i="1"/>
  <c r="D163" i="1" s="1"/>
  <c r="E161" i="1"/>
  <c r="D161" i="1" s="1"/>
  <c r="E159" i="1"/>
  <c r="D159" i="1" s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D113" i="1" s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E72" i="1"/>
  <c r="D72" i="1" s="1"/>
  <c r="E66" i="1"/>
  <c r="D66" i="1" s="1"/>
  <c r="E59" i="1"/>
  <c r="D59" i="1" s="1"/>
  <c r="E53" i="1"/>
  <c r="E52" i="1" s="1"/>
  <c r="D52" i="1" s="1"/>
  <c r="E50" i="1"/>
  <c r="D50" i="1" s="1"/>
  <c r="E39" i="1"/>
  <c r="D39" i="1" s="1"/>
  <c r="E17" i="1"/>
  <c r="D17" i="1" s="1"/>
  <c r="E8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7" i="1"/>
  <c r="D68" i="1"/>
  <c r="D69" i="1"/>
  <c r="D70" i="1"/>
  <c r="D71" i="1"/>
  <c r="D73" i="1"/>
  <c r="D74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60" i="1"/>
  <c r="D162" i="1"/>
  <c r="D164" i="1"/>
  <c r="D165" i="1"/>
  <c r="D166" i="1"/>
  <c r="D168" i="1"/>
  <c r="D169" i="1"/>
  <c r="D170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3" i="1"/>
  <c r="D215" i="1"/>
  <c r="D216" i="1"/>
  <c r="D217" i="1"/>
  <c r="D218" i="1"/>
  <c r="D219" i="1"/>
  <c r="D220" i="1"/>
  <c r="D221" i="1"/>
  <c r="D222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0" i="1"/>
  <c r="D251" i="1"/>
  <c r="D252" i="1"/>
  <c r="D253" i="1"/>
  <c r="D255" i="1"/>
  <c r="D258" i="1"/>
  <c r="D259" i="1"/>
  <c r="D260" i="1"/>
  <c r="D261" i="1"/>
  <c r="D262" i="1"/>
  <c r="D263" i="1"/>
  <c r="D265" i="1"/>
  <c r="D267" i="1"/>
  <c r="D268" i="1"/>
  <c r="D269" i="1"/>
  <c r="D270" i="1"/>
  <c r="D271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D214" i="1"/>
  <c r="H264" i="1"/>
  <c r="D264" i="1" s="1"/>
  <c r="D223" i="1"/>
  <c r="F211" i="1"/>
  <c r="F210" i="1" s="1"/>
  <c r="E88" i="1"/>
  <c r="D88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211" i="1"/>
  <c r="D183" i="1"/>
  <c r="E49" i="1"/>
  <c r="D49" i="1" s="1"/>
  <c r="E7" i="1"/>
  <c r="D134" i="1" l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H12" i="2"/>
  <c r="I12" i="2"/>
  <c r="J12" i="2"/>
  <c r="K12" i="2"/>
  <c r="L12" i="2"/>
  <c r="D12" i="2"/>
  <c r="E25" i="4" l="1"/>
  <c r="E28" i="4" s="1"/>
  <c r="K9" i="8" s="1"/>
  <c r="H26" i="2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<sst xmlns="http://schemas.openxmlformats.org/spreadsheetml/2006/main" count="554" uniqueCount="447">
  <si>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</si>
  <si>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</si>
  <si>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</si>
  <si>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</si>
  <si>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</si>
  <si>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</si>
  <si>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</si>
  <si>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</si>
  <si>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</si>
  <si>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</si>
  <si>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</si>
  <si>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</si>
  <si>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</si>
  <si>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</si>
  <si>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</si>
  <si>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</si>
  <si>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</si>
  <si>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</si>
  <si>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</si>
  <si>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</si>
  <si>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</si>
  <si>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</si>
  <si>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</si>
  <si>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</si>
  <si>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</si>
  <si>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</si>
  <si>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</si>
  <si>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</si>
  <si>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</si>
  <si>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</si>
  <si>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</si>
  <si>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</si>
  <si>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</si>
  <si>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</si>
  <si>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</si>
  <si>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</si>
  <si>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</si>
  <si>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</si>
  <si>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</si>
  <si>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</si>
  <si>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</si>
  <si>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</si>
  <si>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</si>
  <si>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</si>
  <si>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</si>
  <si>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</si>
  <si>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</si>
  <si>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</si>
  <si>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</si>
  <si>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</si>
  <si>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</si>
  <si>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</si>
  <si>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</si>
  <si>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</si>
  <si>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</si>
  <si>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</si>
  <si>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</si>
  <si>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</si>
  <si>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</si>
  <si>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</si>
  <si>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</si>
  <si>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</si>
  <si>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</si>
  <si>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</si>
  <si>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</si>
  <si>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</si>
  <si>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</si>
  <si>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</si>
  <si>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</si>
  <si>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</si>
  <si>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</si>
  <si>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</si>
  <si>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</si>
  <si>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</si>
  <si>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</si>
  <si>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</si>
  <si>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</si>
  <si>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</si>
  <si>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</si>
  <si>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</si>
  <si>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</si>
  <si>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</si>
  <si>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</si>
  <si>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</si>
  <si>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</si>
  <si>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</si>
  <si>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</si>
  <si>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</si>
  <si>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</si>
  <si>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</si>
  <si>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</si>
  <si>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</si>
  <si>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</si>
  <si>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</si>
  <si>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</si>
  <si>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</si>
  <si>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</si>
  <si>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</si>
  <si>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</si>
  <si>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</si>
  <si>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</si>
  <si>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</si>
  <si>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</si>
  <si>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</si>
  <si>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</si>
  <si>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</si>
  <si>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</si>
  <si>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</si>
  <si>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</si>
  <si>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</si>
  <si>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</si>
  <si>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</si>
  <si>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</si>
  <si>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</si>
  <si>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</si>
  <si>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</si>
  <si>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</si>
  <si>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</si>
  <si>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</si>
  <si>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</si>
  <si>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</si>
  <si>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</si>
  <si>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</si>
  <si>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</si>
  <si>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</si>
  <si>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</si>
  <si>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</si>
  <si>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</si>
  <si>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</si>
  <si>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</si>
  <si>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</si>
  <si>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</si>
  <si>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</si>
  <si>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</si>
  <si>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</si>
  <si>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</si>
  <si>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</si>
  <si>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</si>
  <si>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</si>
  <si>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</si>
  <si>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</si>
  <si>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</si>
  <si>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</si>
  <si>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</si>
  <si>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</si>
  <si>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</si>
  <si>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</si>
  <si>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</si>
  <si>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</si>
  <si>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</si>
  <si>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</si>
  <si>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</si>
  <si>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</si>
  <si>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</si>
  <si>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</si>
  <si>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</si>
  <si>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</si>
  <si>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</si>
  <si>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</si>
  <si>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</si>
  <si>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</si>
  <si>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</si>
  <si>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</si>
  <si>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</si>
  <si>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</si>
  <si>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</si>
  <si>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</si>
  <si>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</si>
  <si>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</si>
  <si>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</si>
  <si>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</si>
  <si>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</si>
  <si>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</si>
  <si>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</si>
  <si>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</si>
  <si>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</si>
  <si>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</si>
  <si>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</si>
  <si>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</si>
  <si>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</si>
  <si>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</si>
  <si>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</si>
  <si>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</si>
  <si>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</si>
  <si>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</si>
  <si>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</si>
  <si>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</si>
  <si>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</si>
  <si>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</si>
  <si>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</si>
  <si>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</si>
  <si>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</si>
  <si>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</si>
  <si>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</si>
  <si>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</si>
  <si>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</si>
  <si>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</si>
  <si>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</si>
  <si>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</si>
  <si>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</si>
  <si>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</si>
  <si>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</si>
  <si>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</si>
  <si>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</si>
  <si>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</si>
  <si>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</si>
  <si>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</si>
  <si>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</si>
  <si>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</si>
  <si>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</si>
  <si>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</si>
  <si>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</si>
  <si>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</si>
  <si>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</si>
  <si>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</si>
  <si>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</si>
  <si>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</si>
  <si>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</si>
  <si>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</si>
  <si>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</si>
  <si>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</si>
  <si>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</si>
  <si>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</si>
  <si>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</si>
  <si>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</si>
  <si>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</si>
  <si>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</si>
  <si>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</si>
  <si>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</si>
  <si>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</si>
  <si>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</si>
  <si>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</si>
  <si>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</si>
  <si>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</si>
  <si>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</si>
  <si>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</si>
  <si>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</si>
  <si>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</si>
  <si>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</si>
  <si>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</si>
  <si>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</si>
  <si>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</si>
  <si>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</si>
  <si>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</si>
  <si>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</si>
  <si>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</si>
  <si>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</si>
  <si>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</si>
  <si>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</si>
  <si>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</si>
  <si>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</si>
  <si>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</si>
  <si>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</si>
  <si>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</si>
  <si>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</si>
  <si>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</si>
  <si>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</si>
  <si>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</si>
  <si>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</si>
  <si>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</si>
  <si>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</si>
  <si>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</si>
  <si>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</si>
  <si>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</si>
  <si>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</si>
  <si>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</si>
  <si>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</si>
  <si>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</si>
  <si>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</si>
  <si>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</si>
  <si>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</si>
  <si>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</si>
  <si>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</si>
  <si>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</si>
  <si>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</si>
  <si>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</si>
  <si>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</si>
  <si>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</si>
  <si>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</si>
  <si>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</si>
  <si>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</si>
  <si>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</si>
  <si>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</si>
  <si>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</si>
  <si>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</si>
  <si>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</si>
  <si>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</si>
  <si>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</si>
  <si>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</si>
  <si>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</si>
  <si>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</si>
  <si>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</si>
  <si>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</si>
  <si>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</si>
  <si>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</si>
  <si>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</si>
  <si>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</si>
  <si>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</si>
  <si>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</si>
  <si>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</si>
  <si>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</si>
  <si>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</si>
  <si>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</si>
  <si>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</si>
  <si>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</si>
  <si>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</si>
  <si>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</si>
  <si>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</si>
  <si>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</si>
  <si>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</si>
  <si>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</si>
  <si>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</si>
  <si>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</si>
  <si>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</si>
  <si>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</si>
  <si>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</si>
  <si>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</si>
  <si>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</si>
  <si>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</si>
  <si>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</si>
  <si>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</si>
  <si>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</si>
  <si>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</si>
  <si>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</si>
  <si>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</si>
  <si>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</si>
  <si>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</si>
  <si>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</si>
  <si>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</si>
  <si>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</si>
  <si>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</si>
  <si>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</si>
  <si>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</si>
  <si>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</si>
  <si>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</si>
  <si>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</si>
  <si>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</si>
  <si>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</si>
  <si>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</si>
  <si>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</si>
  <si>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</si>
  <si>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</si>
  <si>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</si>
  <si>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</si>
  <si>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</si>
  <si>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</si>
  <si>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</si>
  <si>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</si>
  <si>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</si>
  <si>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</si>
  <si>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</si>
  <si>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</si>
  <si>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</si>
  <si>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</si>
  <si>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</si>
  <si>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</si>
  <si>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</si>
  <si>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</si>
  <si>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</si>
  <si>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</si>
  <si>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</si>
  <si>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</si>
  <si>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</si>
  <si>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</si>
  <si>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</si>
  <si>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</si>
  <si>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</si>
  <si>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</si>
  <si>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</si>
  <si>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</si>
  <si>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</si>
  <si>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</si>
  <si>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</si>
  <si>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</si>
  <si>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</si>
  <si>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</si>
  <si>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</si>
  <si>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</si>
  <si>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</si>
  <si>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</si>
  <si>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</si>
  <si>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</si>
  <si>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</si>
  <si>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</si>
  <si>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</si>
  <si>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</si>
  <si>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</si>
  <si>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</si>
  <si>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</si>
  <si>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</si>
  <si>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</si>
  <si>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</si>
  <si>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</si>
  <si>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</si>
  <si>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</si>
  <si>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</si>
  <si>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</si>
  <si>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</si>
  <si>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</si>
  <si>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</si>
  <si>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</si>
  <si>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</si>
  <si>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</si>
  <si>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</si>
  <si>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</si>
  <si>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</si>
  <si>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</si>
  <si>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</si>
  <si>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</si>
  <si>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</si>
  <si>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</si>
  <si>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</si>
  <si>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</si>
  <si>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</si>
  <si>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</si>
  <si>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</si>
  <si>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</si>
  <si>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</si>
  <si>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</si>
  <si>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</si>
  <si>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</si>
  <si>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</si>
  <si>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</si>
  <si>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</si>
  <si>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</si>
  <si>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</si>
  <si>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</si>
  <si>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</si>
  <si>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</si>
  <si>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</si>
  <si>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</si>
  <si>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</si>
  <si>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</si>
  <si>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</si>
  <si>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</si>
  <si>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</si>
  <si>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</si>
  <si>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</si>
  <si>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</si>
  <si>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</si>
  <si>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</si>
  <si>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</si>
  <si>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</si>
  <si>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7 / 2024      الى 30 / 9 / 2024    </t>
  </si>
  <si>
    <t xml:space="preserve">تقرير بالأصول الثابتة بتاريخ 30 /  9 /   2024م </t>
  </si>
  <si>
    <t>تقرير بالإلتزامات وصافي اًلأصول بتاريخ 30 /  9 /    2024م</t>
  </si>
  <si>
    <t xml:space="preserve">تقرير إيرادات ومصروفات البرامج والأنشطة المقيدة للفترة من 1 /  7 / 2024م      الى  30 / 9 /  2024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</si>
</sst>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9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266699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B10DC708-AF82-433D-BED3-94A661F749F8}"/>
            </a:ext>
          </a:extLst>
        </xdr:cNvPr>
        <xdr:cNvSpPr txBox="1"/>
      </xdr:nvSpPr>
      <xdr:spPr>
        <a:xfrm>
          <a:off x="11230698901" y="180975"/>
          <a:ext cx="5753099" cy="609409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اسم الجمعية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جمعية التنمية الأهلية بأوثال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      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صافي الأصول : (</a:t>
          </a:r>
          <a:r>
            <a:rPr lang="ar-SA" sz="14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1314643.65</a:t>
          </a:r>
          <a:r>
            <a:rPr lang="ar-SA" sz="1400"/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)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رقم وتاريخ التسجيل  : التاريخ :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1443/09/19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هـ      ترخيص رقم 4257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تاريخ التأسيس :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1443/09/19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هـ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النشاط : اجتماعي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العنوان: القصيم - محافظة عيون الجواء - مركز أوثال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بيانات التواصل :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الهاتف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مدير الشوؤن المالية: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المدير التنفيذي: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المحاسب: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الفاكس : ------------------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الايميل : </a:t>
          </a:r>
          <a:r>
            <a:rPr kumimoji="0" lang="en-US" sz="1100" b="0" i="0" u="sng" strike="noStrike" kern="0" cap="none" spc="0" normalizeH="0" baseline="0" noProof="0">
              <a:ln>
                <a:noFill/>
              </a:ln>
              <a:solidFill>
                <a:srgbClr val="0563C1"/>
              </a:solidFill>
              <a:effectLst/>
              <a:uLnTx/>
              <a:uFillTx/>
              <a:latin typeface="Arial"/>
              <a:ea typeface="+mn-ea"/>
              <a:cs typeface="+mn-cs"/>
            </a:rPr>
            <a:t>authalcom1414@gmail.com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جوال المسؤول المالي 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100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ص. ب :    الرمز البريدي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S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K8:K9"/>
  <sheetViews>
    <sheetView rightToLeft="1" tabSelected="1" workbookViewId="0">
      <selection activeCell="I5" sqref="I5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1314643.6499999999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 x14ac:dyDescent="0.2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5" thickBot="1" x14ac:dyDescent="0.25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" thickTop="1" x14ac:dyDescent="0.2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5" thickBot="1" x14ac:dyDescent="0.25"/>
    <row r="5" spans="2:14" ht="30.75" customHeight="1" thickTop="1" x14ac:dyDescent="0.2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 x14ac:dyDescent="0.3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26"/>
  <sheetViews>
    <sheetView rightToLeft="1" topLeftCell="A7" workbookViewId="0">
      <selection activeCell="E18" sqref="E18"/>
    </sheetView>
  </sheetViews>
  <sheetFormatPr defaultRowHeight="14.25" x14ac:dyDescent="0.2"/>
  <cols>
    <col min="2" max="2" width="8.125" bestFit="1" customWidth="1"/>
    <col min="3" max="3" width="32.125" customWidth="1"/>
    <col min="13" max="13" width="1.375" customWidth="1"/>
  </cols>
  <sheetData>
    <row r="2" spans="2:16" ht="21" thickBot="1" x14ac:dyDescent="0.35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23.25" thickBot="1" x14ac:dyDescent="0.25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22.5" thickBot="1" x14ac:dyDescent="0.25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9"/>
      <c r="E10" s="219"/>
      <c r="F10" s="219"/>
      <c r="G10" s="298">
        <v>200000</v>
      </c>
      <c r="H10" s="219"/>
      <c r="I10" s="217"/>
      <c r="J10" s="219"/>
      <c r="K10" s="219"/>
      <c r="L10" s="219"/>
      <c r="N10" s="141">
        <f t="shared" si="0"/>
        <v>200000</v>
      </c>
      <c r="O10" s="141">
        <f t="shared" si="1"/>
        <v>0</v>
      </c>
      <c r="P10" s="141">
        <f t="shared" si="2"/>
        <v>200000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19"/>
      <c r="H11" s="298">
        <v>6000</v>
      </c>
      <c r="I11" s="217"/>
      <c r="J11" s="219"/>
      <c r="K11" s="219"/>
      <c r="L11" s="219"/>
      <c r="N11" s="141">
        <f t="shared" si="0"/>
        <v>0</v>
      </c>
      <c r="O11" s="141">
        <f t="shared" si="1"/>
        <v>6000</v>
      </c>
      <c r="P11" s="141">
        <f t="shared" si="2"/>
        <v>6000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200000</v>
      </c>
      <c r="H12" s="152">
        <f t="shared" si="3"/>
        <v>6000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200000</v>
      </c>
      <c r="O12" s="6">
        <f t="shared" si="1"/>
        <v>6000</v>
      </c>
      <c r="P12" s="6">
        <f t="shared" si="2"/>
        <v>206000</v>
      </c>
    </row>
    <row r="13" spans="2:16" ht="15.75" customHeight="1" thickBot="1" x14ac:dyDescent="0.3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 s="298">
        <v>6340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6340</v>
      </c>
      <c r="O14" s="141">
        <f t="shared" si="1"/>
        <v>0</v>
      </c>
      <c r="P14" s="141">
        <f t="shared" si="2"/>
        <v>6340</v>
      </c>
    </row>
    <row r="15" spans="2:16" ht="23.25" thickBot="1" x14ac:dyDescent="0.25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9"/>
      <c r="E18" s="298">
        <v>14000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14000</v>
      </c>
      <c r="P18" s="141">
        <f t="shared" si="2"/>
        <v>14000</v>
      </c>
    </row>
    <row r="19" spans="2:16" ht="28.5" thickBot="1" x14ac:dyDescent="0.25">
      <c r="B19" s="7"/>
      <c r="C19" s="7" t="s">
        <v>83</v>
      </c>
      <c r="D19" s="152">
        <f>SUM(D14:D18)</f>
        <v>6340</v>
      </c>
      <c r="E19" s="152">
        <f t="shared" ref="E19:L19" si="4">SUM(E14:E18)</f>
        <v>14000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6340</v>
      </c>
      <c r="O19" s="6">
        <f t="shared" si="1"/>
        <v>14000</v>
      </c>
      <c r="P19" s="6">
        <f t="shared" si="2"/>
        <v>20340</v>
      </c>
    </row>
    <row r="20" spans="2:16" ht="15.75" customHeight="1" thickBot="1" x14ac:dyDescent="0.3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6340</v>
      </c>
      <c r="E26" s="153">
        <f t="shared" ref="E26:L26" si="6">E12+E19+E25</f>
        <v>14000</v>
      </c>
      <c r="F26" s="153">
        <f t="shared" si="6"/>
        <v>0</v>
      </c>
      <c r="G26" s="153">
        <f t="shared" si="6"/>
        <v>200000</v>
      </c>
      <c r="H26" s="153">
        <f t="shared" si="6"/>
        <v>6000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206340</v>
      </c>
      <c r="O26" s="9">
        <f t="shared" si="1"/>
        <v>20000</v>
      </c>
      <c r="P26" s="9">
        <f t="shared" si="2"/>
        <v>226340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R294"/>
  <sheetViews>
    <sheetView rightToLeft="1" workbookViewId="0">
      <pane xSplit="12" ySplit="4" topLeftCell="M236" activePane="bottomRight" state="frozen"/>
      <selection pane="topRight" activeCell="M1" sqref="M1"/>
      <selection pane="bottomLeft" activeCell="A5" sqref="A5"/>
      <selection pane="bottomRight" activeCell="F244" sqref="F244"/>
    </sheetView>
  </sheetViews>
  <sheetFormatPr defaultRowHeight="14.25" x14ac:dyDescent="0.2"/>
  <cols>
    <col min="2" max="2" width="10.875" bestFit="1" customWidth="1"/>
    <col min="3" max="3" width="53.6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80">
        <v>4</v>
      </c>
      <c r="C5" s="181" t="s">
        <v>221</v>
      </c>
      <c r="D5" s="242">
        <f>SUM(E5:K5)</f>
        <v>76129.13</v>
      </c>
      <c r="E5" s="223">
        <f>E6</f>
        <v>19420.629999999997</v>
      </c>
      <c r="F5" s="224">
        <f>F210</f>
        <v>56708.5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222</v>
      </c>
      <c r="D6" s="242">
        <f t="shared" ref="D6:D69" si="0">SUM(E6:K6)</f>
        <v>19420.629999999997</v>
      </c>
      <c r="E6" s="226">
        <f>E7+E38+E134+E190</f>
        <v>19420.629999999997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41102024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3450</v>
      </c>
      <c r="E38" s="226">
        <f>E39+E49+E88+E118</f>
        <v>3450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41202401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4120240101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41202402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4120240201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4120240202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4120240203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4120240204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4120240205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4120240206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41202403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4120240301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4120240302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4120240303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4120240304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4120240305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4120240306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41202404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4120240401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4120240402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4120240403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4120240404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4120240405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41202405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4120240501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41202406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4120240601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41202407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4120240701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41202408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4120240801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41202409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4120240901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41202410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4120241001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41202411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4120241001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41202412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4120241201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3450</v>
      </c>
      <c r="E88" s="226">
        <f>SUM(E89:E93,E97:E100,E109,E113)</f>
        <v>3450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306</v>
      </c>
      <c r="D109" s="242">
        <f t="shared" si="1"/>
        <v>3450</v>
      </c>
      <c r="E109" s="226">
        <f>SUM(E110:E112)</f>
        <v>3450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307</v>
      </c>
      <c r="D110" s="242">
        <f t="shared" si="1"/>
        <v>3450</v>
      </c>
      <c r="E110" s="226">
        <v>3450</v>
      </c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15970.63</v>
      </c>
      <c r="E134" s="226">
        <f>SUM(E135,E137,E144,E150,E155,E157,E159,E161,E163,E165,E167,E169,E171,E183)</f>
        <v>15970.63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332</v>
      </c>
      <c r="D137" s="242">
        <f t="shared" si="2"/>
        <v>14388.5</v>
      </c>
      <c r="E137" s="226">
        <f>SUM(E138:E143)</f>
        <v>14388.5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334</v>
      </c>
      <c r="D139" s="242">
        <f t="shared" si="2"/>
        <v>14388.5</v>
      </c>
      <c r="E139" s="226">
        <v>14388.5</v>
      </c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350</v>
      </c>
      <c r="D155" s="242">
        <f t="shared" si="2"/>
        <v>370.88</v>
      </c>
      <c r="E155" s="226">
        <f>E156</f>
        <v>370.88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351</v>
      </c>
      <c r="D156" s="242">
        <f t="shared" si="2"/>
        <v>370.88</v>
      </c>
      <c r="E156" s="226">
        <v>370.88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358</v>
      </c>
      <c r="D163" s="242">
        <f t="shared" si="2"/>
        <v>70</v>
      </c>
      <c r="E163" s="226">
        <f>E164</f>
        <v>70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359</v>
      </c>
      <c r="D164" s="242">
        <f t="shared" si="2"/>
        <v>70</v>
      </c>
      <c r="E164" s="226">
        <v>70</v>
      </c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364</v>
      </c>
      <c r="D169" s="242">
        <f t="shared" si="2"/>
        <v>595</v>
      </c>
      <c r="E169" s="226">
        <f>E170</f>
        <v>595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365</v>
      </c>
      <c r="D170" s="242">
        <f t="shared" si="2"/>
        <v>595</v>
      </c>
      <c r="E170" s="226">
        <v>595</v>
      </c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366</v>
      </c>
      <c r="D171" s="242">
        <f t="shared" si="2"/>
        <v>546.25</v>
      </c>
      <c r="E171" s="226">
        <f>SUM(E172:E182)</f>
        <v>546.25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366</v>
      </c>
      <c r="D172" s="242">
        <f t="shared" si="2"/>
        <v>546.25</v>
      </c>
      <c r="E172" s="226">
        <v>546.25</v>
      </c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56708.5</v>
      </c>
      <c r="E210" s="228"/>
      <c r="F210" s="227">
        <f>SUM(F211,F249)</f>
        <v>56708.5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396</v>
      </c>
      <c r="D211" s="242">
        <f t="shared" si="3"/>
        <v>56708.5</v>
      </c>
      <c r="E211" s="232"/>
      <c r="F211" s="227">
        <f>SUM(F212,F214,F223,F232,F238)</f>
        <v>56708.5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10000</v>
      </c>
      <c r="E214" s="232"/>
      <c r="F214" s="227">
        <f>SUM(F215:F222)</f>
        <v>10000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404</v>
      </c>
      <c r="D222" s="242">
        <f t="shared" si="3"/>
        <v>10000</v>
      </c>
      <c r="E222" s="232"/>
      <c r="F222" s="227">
        <v>10000</v>
      </c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46708.5</v>
      </c>
      <c r="E238" s="232"/>
      <c r="F238" s="227">
        <f>SUM(F239:F248)</f>
        <v>46708.5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 t="shared" si="3"/>
        <v>3520.5</v>
      </c>
      <c r="E240" s="232"/>
      <c r="F240" s="227">
        <v>3520.5</v>
      </c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 t="shared" si="3"/>
        <v>43188</v>
      </c>
      <c r="E244" s="232"/>
      <c r="F244" s="227">
        <v>43188</v>
      </c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42202401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76129.13</v>
      </c>
      <c r="E293" s="243">
        <f>E5</f>
        <v>19420.629999999997</v>
      </c>
      <c r="F293" s="243">
        <f>F210</f>
        <v>56708.5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topLeftCell="A25" workbookViewId="0">
      <selection activeCell="D7" sqref="D7"/>
    </sheetView>
  </sheetViews>
  <sheetFormatPr defaultRowHeight="14.25" x14ac:dyDescent="0.2"/>
  <cols>
    <col min="3" max="3" width="44.375" customWidth="1"/>
    <col min="4" max="4" width="11.625" customWidth="1"/>
    <col min="5" max="5" width="12.5" customWidth="1"/>
    <col min="6" max="6" width="17.625" customWidth="1"/>
  </cols>
  <sheetData>
    <row r="2" spans="2:6" ht="20.25" x14ac:dyDescent="0.3">
      <c r="B2" s="284" t="s">
        <v>444</v>
      </c>
      <c r="C2" s="284"/>
      <c r="D2" s="284"/>
      <c r="E2" s="284"/>
      <c r="F2" s="284"/>
    </row>
    <row r="3" spans="2:6" ht="15" thickBot="1" x14ac:dyDescent="0.25"/>
    <row r="4" spans="2:6" ht="36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421</v>
      </c>
      <c r="D7" s="295">
        <v>313466.06</v>
      </c>
      <c r="E7" s="295">
        <v>147284.56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03"/>
      <c r="E10" s="204"/>
      <c r="F10" s="160"/>
    </row>
    <row r="11" spans="2:6" ht="22.5" customHeight="1" x14ac:dyDescent="0.2">
      <c r="B11" s="207">
        <v>115</v>
      </c>
      <c r="C11" s="208" t="s">
        <v>48</v>
      </c>
      <c r="D11" s="203"/>
      <c r="E11" s="204"/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422</v>
      </c>
      <c r="D15" s="161">
        <f>SUM(D7:D14)</f>
        <v>313466.06</v>
      </c>
      <c r="E15" s="161">
        <f>SUM(E7:E14)</f>
        <v>147284.56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96">
        <v>1651690</v>
      </c>
      <c r="E17" s="296">
        <v>1651690</v>
      </c>
      <c r="F17" s="160"/>
    </row>
    <row r="18" spans="2:6" ht="21" customHeight="1" x14ac:dyDescent="0.2">
      <c r="B18" s="207">
        <v>122</v>
      </c>
      <c r="C18" s="208" t="s">
        <v>54</v>
      </c>
      <c r="D18" s="296">
        <v>10925</v>
      </c>
      <c r="E18" s="296">
        <v>10925</v>
      </c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10"/>
      <c r="E20" s="211"/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423</v>
      </c>
      <c r="D22" s="161">
        <f>SUM(D17:D21)</f>
        <v>1662615</v>
      </c>
      <c r="E22" s="161">
        <f>SUM(E17:E21)</f>
        <v>1662615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2" t="s">
        <v>425</v>
      </c>
      <c r="C33" s="283"/>
      <c r="D33" s="166">
        <f>D15+D22+D31</f>
        <v>1976081.06</v>
      </c>
      <c r="E33" s="166">
        <f>E15+E22+E31</f>
        <v>1809899.56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1"/>
  <sheetViews>
    <sheetView rightToLeft="1" topLeftCell="A22" zoomScale="96" zoomScaleNormal="96" workbookViewId="0">
      <selection activeCell="E9" sqref="E9"/>
    </sheetView>
  </sheetViews>
  <sheetFormatPr defaultRowHeight="14.25" x14ac:dyDescent="0.2"/>
  <cols>
    <col min="3" max="3" width="8.125" bestFit="1" customWidth="1"/>
    <col min="4" max="4" width="33.375" customWidth="1"/>
    <col min="5" max="5" width="13.125" customWidth="1"/>
    <col min="6" max="6" width="14.625" customWidth="1"/>
    <col min="7" max="7" width="23.375" customWidth="1"/>
  </cols>
  <sheetData>
    <row r="2" spans="3:7" ht="20.25" x14ac:dyDescent="0.3">
      <c r="C2" s="284" t="s">
        <v>445</v>
      </c>
      <c r="D2" s="284"/>
      <c r="E2" s="284"/>
      <c r="F2" s="284"/>
      <c r="G2" s="284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297">
        <v>50000</v>
      </c>
      <c r="F9" s="297">
        <v>50000</v>
      </c>
      <c r="G9" s="160"/>
    </row>
    <row r="10" spans="3:7" ht="15.75" x14ac:dyDescent="0.2">
      <c r="C10" s="104">
        <v>214</v>
      </c>
      <c r="D10" s="33" t="s">
        <v>69</v>
      </c>
      <c r="E10" s="158"/>
      <c r="F10" s="159"/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429</v>
      </c>
      <c r="E13" s="161">
        <f>SUM(E7:E12)</f>
        <v>50000</v>
      </c>
      <c r="F13" s="161">
        <f>SUM(F7:F12)</f>
        <v>50000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45">
        <f>F19+'تقرير المصروفات '!E134</f>
        <v>611437.41</v>
      </c>
      <c r="F19" s="211">
        <v>595466.78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11"/>
      <c r="G21" s="162"/>
    </row>
    <row r="22" spans="3:7" ht="28.5" thickBot="1" x14ac:dyDescent="0.25">
      <c r="C22" s="110"/>
      <c r="D22" s="111" t="s">
        <v>431</v>
      </c>
      <c r="E22" s="161">
        <f>SUM(E15:E21)</f>
        <v>611437.41</v>
      </c>
      <c r="F22" s="161">
        <f>SUM(F15:F21)</f>
        <v>595466.78</v>
      </c>
      <c r="G22" s="161"/>
    </row>
    <row r="23" spans="3:7" ht="20.25" x14ac:dyDescent="0.25">
      <c r="C23" s="214">
        <v>23</v>
      </c>
      <c r="D23" s="215" t="s">
        <v>430</v>
      </c>
      <c r="E23" s="203"/>
      <c r="F23" s="204"/>
      <c r="G23" s="157"/>
    </row>
    <row r="24" spans="3:7" ht="20.25" x14ac:dyDescent="0.25">
      <c r="C24" s="214">
        <v>231</v>
      </c>
      <c r="D24" s="215" t="s">
        <v>430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387362.76999999996</v>
      </c>
      <c r="F25" s="204">
        <v>238071.26999999996</v>
      </c>
      <c r="G25" s="160"/>
    </row>
    <row r="26" spans="3:7" ht="15.75" x14ac:dyDescent="0.2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927280.88</v>
      </c>
      <c r="F26" s="204">
        <v>926361.51</v>
      </c>
      <c r="G26" s="160"/>
    </row>
    <row r="27" spans="3:7" ht="16.5" thickBot="1" x14ac:dyDescent="0.25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27.75" x14ac:dyDescent="0.2">
      <c r="C28" s="112"/>
      <c r="D28" s="113" t="s">
        <v>432</v>
      </c>
      <c r="E28" s="164">
        <f>SUM(E25:E27)</f>
        <v>1314643.6499999999</v>
      </c>
      <c r="F28" s="164">
        <f>SUM(F25:F27)</f>
        <v>1164432.78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2" t="s">
        <v>433</v>
      </c>
      <c r="D30" s="283"/>
      <c r="E30" s="166">
        <f>E13+E22+E28</f>
        <v>1976081.06</v>
      </c>
      <c r="F30" s="166">
        <f>F13+F22+F28</f>
        <v>1809899.56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85" t="s">
        <v>176</v>
      </c>
      <c r="C3" s="285"/>
      <c r="D3" s="285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51"/>
  <sheetViews>
    <sheetView rightToLeft="1" zoomScale="80" zoomScaleNormal="80" workbookViewId="0">
      <selection activeCell="G8" sqref="G8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10000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-10000</v>
      </c>
    </row>
    <row r="9" spans="2:10" ht="25.5" customHeight="1" x14ac:dyDescent="0.25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4">
        <f>'تقرير المصروفات '!F222</f>
        <v>10000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-10000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46708.5</v>
      </c>
      <c r="E32" s="117"/>
      <c r="F32" s="123">
        <v>31105</v>
      </c>
      <c r="G32" s="126" t="s">
        <v>142</v>
      </c>
      <c r="H32" s="175">
        <f>'تقرير الايرادات والتبرعات '!G10</f>
        <v>200000</v>
      </c>
      <c r="J32" s="140">
        <f t="shared" si="0"/>
        <v>153291.5</v>
      </c>
      <c r="K32" s="244">
        <f>SUM(H33:H42)</f>
        <v>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3520.5</v>
      </c>
      <c r="E34" s="117"/>
      <c r="F34" s="124">
        <v>31105002</v>
      </c>
      <c r="G34" s="125" t="s">
        <v>146</v>
      </c>
      <c r="H34" s="175"/>
      <c r="J34" s="140">
        <f t="shared" si="0"/>
        <v>-3520.5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43188</v>
      </c>
      <c r="E38" s="117"/>
      <c r="F38" s="124">
        <v>31105006</v>
      </c>
      <c r="G38" s="125" t="s">
        <v>154</v>
      </c>
      <c r="H38" s="175"/>
      <c r="J38" s="140">
        <f t="shared" si="0"/>
        <v>-43188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6000</v>
      </c>
      <c r="J43" s="140">
        <f t="shared" si="0"/>
        <v>6000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56708.5</v>
      </c>
      <c r="E48" s="119"/>
      <c r="F48" s="128"/>
      <c r="G48" s="50" t="s">
        <v>42</v>
      </c>
      <c r="H48" s="177">
        <f>H7+H8+H17+H26+H32+H43</f>
        <v>206000</v>
      </c>
      <c r="J48" s="51">
        <f>H48-D48</f>
        <v>149291.5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238071.26999999996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387362.76999999996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2019-04-10T08:14:35Z</cp:lastPrinted>
  <dcterms:created xsi:type="dcterms:W3CDTF">2019-03-19T22:52:13Z</dcterms:created>
  <dcterms:modified xsi:type="dcterms:W3CDTF">2025-03-30T20:58:37Z</dcterms:modified>
</cp:coreProperties>
</file>